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kentcountycouncil-my.sharepoint.com/personal/victoria_thistlewood_kent_gov_uk/Documents/Developer Guide/Guide Contents/Clean Copies Undergone Copywriting/"/>
    </mc:Choice>
  </mc:AlternateContent>
  <xr:revisionPtr revIDLastSave="2" documentId="8_{5C59CC4B-BC2E-4F58-B922-1C3C3DD5158E}" xr6:coauthVersionLast="47" xr6:coauthVersionMax="47" xr10:uidLastSave="{9DA3A2E2-F1C9-42AD-B8FB-F42099934816}"/>
  <bookViews>
    <workbookView xWindow="-120" yWindow="-120" windowWidth="20730" windowHeight="11160" xr2:uid="{E2FAB533-BB89-4505-BD0C-431E648E5E79}"/>
  </bookViews>
  <sheets>
    <sheet name="Contributions Calculator" sheetId="1" r:id="rId1"/>
    <sheet name="LandValue" sheetId="2" state="hidden" r:id="rId2"/>
  </sheets>
  <definedNames>
    <definedName name="District">LandValue!$A$5:$A$17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2" l="1"/>
  <c r="U9" i="2"/>
  <c r="T9" i="2"/>
  <c r="S9" i="2"/>
  <c r="R9" i="2"/>
  <c r="P9" i="2"/>
  <c r="O9" i="2"/>
  <c r="N9" i="2"/>
  <c r="Q9" i="2" s="1"/>
  <c r="P17" i="2"/>
  <c r="V17" i="2" s="1"/>
  <c r="O17" i="2"/>
  <c r="T17" i="2" s="1"/>
  <c r="N17" i="2"/>
  <c r="R17" i="2" s="1"/>
  <c r="P16" i="2"/>
  <c r="V16" i="2" s="1"/>
  <c r="O16" i="2"/>
  <c r="S16" i="2" s="1"/>
  <c r="N16" i="2"/>
  <c r="R16" i="2" s="1"/>
  <c r="V15" i="2"/>
  <c r="P15" i="2"/>
  <c r="U15" i="2" s="1"/>
  <c r="O15" i="2"/>
  <c r="T15" i="2" s="1"/>
  <c r="N15" i="2"/>
  <c r="R15" i="2" s="1"/>
  <c r="P14" i="2"/>
  <c r="U14" i="2" s="1"/>
  <c r="O14" i="2"/>
  <c r="T14" i="2" s="1"/>
  <c r="N14" i="2"/>
  <c r="Q14" i="2" s="1"/>
  <c r="P13" i="2"/>
  <c r="V13" i="2" s="1"/>
  <c r="O13" i="2"/>
  <c r="T13" i="2" s="1"/>
  <c r="N13" i="2"/>
  <c r="R13" i="2" s="1"/>
  <c r="T12" i="2"/>
  <c r="S12" i="2"/>
  <c r="R12" i="2"/>
  <c r="P12" i="2"/>
  <c r="V12" i="2" s="1"/>
  <c r="O12" i="2"/>
  <c r="N12" i="2"/>
  <c r="Q12" i="2" s="1"/>
  <c r="V11" i="2"/>
  <c r="U11" i="2"/>
  <c r="T11" i="2"/>
  <c r="S11" i="2"/>
  <c r="P11" i="2"/>
  <c r="O11" i="2"/>
  <c r="N11" i="2"/>
  <c r="R11" i="2" s="1"/>
  <c r="V10" i="2"/>
  <c r="U10" i="2"/>
  <c r="T10" i="2"/>
  <c r="P10" i="2"/>
  <c r="O10" i="2"/>
  <c r="S10" i="2" s="1"/>
  <c r="N10" i="2"/>
  <c r="Q10" i="2" s="1"/>
  <c r="V8" i="2"/>
  <c r="U8" i="2"/>
  <c r="T8" i="2"/>
  <c r="P8" i="2"/>
  <c r="O8" i="2"/>
  <c r="S8" i="2" s="1"/>
  <c r="N8" i="2"/>
  <c r="R8" i="2" s="1"/>
  <c r="T7" i="2"/>
  <c r="P7" i="2"/>
  <c r="V7" i="2" s="1"/>
  <c r="O7" i="2"/>
  <c r="S7" i="2" s="1"/>
  <c r="N7" i="2"/>
  <c r="R7" i="2" s="1"/>
  <c r="P6" i="2"/>
  <c r="V6" i="2" s="1"/>
  <c r="D18" i="1" s="1"/>
  <c r="O6" i="2"/>
  <c r="T6" i="2" s="1"/>
  <c r="D16" i="1" s="1"/>
  <c r="N6" i="2"/>
  <c r="R6" i="2" s="1"/>
  <c r="D14" i="1" s="1"/>
  <c r="V5" i="2"/>
  <c r="P5" i="2"/>
  <c r="U5" i="2" s="1"/>
  <c r="O5" i="2"/>
  <c r="T5" i="2" s="1"/>
  <c r="N5" i="2"/>
  <c r="E15" i="1"/>
  <c r="D12" i="1"/>
  <c r="E17" i="1" s="1"/>
  <c r="C12" i="1"/>
  <c r="C5" i="1"/>
  <c r="C21" i="1" s="1"/>
  <c r="R5" i="2" l="1"/>
  <c r="U7" i="2"/>
  <c r="S17" i="2"/>
  <c r="Q5" i="2"/>
  <c r="V14" i="2"/>
  <c r="U6" i="2"/>
  <c r="C18" i="1" s="1"/>
  <c r="E18" i="1" s="1"/>
  <c r="T16" i="2"/>
  <c r="U17" i="2"/>
  <c r="S5" i="2"/>
  <c r="U16" i="2"/>
  <c r="R10" i="2"/>
  <c r="Q11" i="2"/>
  <c r="Q13" i="2"/>
  <c r="Q6" i="2"/>
  <c r="C14" i="1" s="1"/>
  <c r="E14" i="1" s="1"/>
  <c r="S13" i="2"/>
  <c r="R14" i="2"/>
  <c r="Q15" i="2"/>
  <c r="Q7" i="2"/>
  <c r="U12" i="2"/>
  <c r="S14" i="2"/>
  <c r="Q16" i="2"/>
  <c r="S6" i="2"/>
  <c r="C16" i="1" s="1"/>
  <c r="E16" i="1" s="1"/>
  <c r="Q8" i="2"/>
  <c r="U13" i="2"/>
  <c r="S15" i="2"/>
  <c r="Q17" i="2"/>
  <c r="D27" i="1"/>
  <c r="D25" i="1"/>
  <c r="D24" i="1"/>
  <c r="D23" i="1"/>
  <c r="D22" i="1"/>
  <c r="E13" i="1"/>
  <c r="F32" i="1" l="1"/>
</calcChain>
</file>

<file path=xl/sharedStrings.xml><?xml version="1.0" encoding="utf-8"?>
<sst xmlns="http://schemas.openxmlformats.org/spreadsheetml/2006/main" count="92" uniqueCount="83">
  <si>
    <t>Technical Appendix 3: Development Contributions - Calculator</t>
  </si>
  <si>
    <r>
      <t xml:space="preserve">Based on the information that you input, the following spreadsheet will provide an </t>
    </r>
    <r>
      <rPr>
        <b/>
        <sz val="12"/>
        <color rgb="FF000000"/>
        <rFont val="Arial"/>
        <family val="2"/>
      </rPr>
      <t>indication</t>
    </r>
    <r>
      <rPr>
        <sz val="12"/>
        <color rgb="FF000000"/>
        <rFont val="Arial"/>
        <family val="2"/>
      </rPr>
      <t xml:space="preserve"> of the s106 contributions that your development may be required to provide to mitigate the needs of the new population.  </t>
    </r>
    <r>
      <rPr>
        <u/>
        <sz val="12"/>
        <color rgb="FFFF0000"/>
        <rFont val="Arial"/>
        <family val="2"/>
      </rPr>
      <t>This will calculate the contributions for Kent County Council services only</t>
    </r>
    <r>
      <rPr>
        <sz val="12"/>
        <color rgb="FF000000"/>
        <rFont val="Arial"/>
        <family val="2"/>
      </rPr>
      <t xml:space="preserve">. To establish the exact requirements, please contact </t>
    </r>
    <r>
      <rPr>
        <sz val="12"/>
        <color rgb="FF0000FF"/>
        <rFont val="Arial"/>
        <family val="2"/>
      </rPr>
      <t xml:space="preserve">developer.contributions@kent.gov.uk; </t>
    </r>
    <r>
      <rPr>
        <sz val="12"/>
        <color rgb="FF000000"/>
        <rFont val="Arial"/>
        <family val="2"/>
      </rPr>
      <t xml:space="preserve">
</t>
    </r>
  </si>
  <si>
    <t>Council District</t>
  </si>
  <si>
    <t>Canterbury</t>
  </si>
  <si>
    <t>Select Dropdown to choose district</t>
  </si>
  <si>
    <t>Indicates where information is required to be inputted.</t>
  </si>
  <si>
    <t>Notes:</t>
  </si>
  <si>
    <t xml:space="preserve">Total Number of Dwellings </t>
  </si>
  <si>
    <t>Number of C3 Houses</t>
  </si>
  <si>
    <t>If you do not know the dwelling mix, set all dwellings as houses.  This will calculate the maximum contributions that KCC will request for the services set out below.</t>
  </si>
  <si>
    <t>Number of C3 Flats</t>
  </si>
  <si>
    <t>Number of 'non-applicable' C3  dwellings</t>
  </si>
  <si>
    <t>Non-applicable' C3 dwellings are under 56 square metres, Gross Internal Area (GIA)</t>
  </si>
  <si>
    <t>Number of C2 Dwellings</t>
  </si>
  <si>
    <t xml:space="preserve">Education and Youth contributions will not be sought on C2 Dwellings.  There may also be exemptions applied for adult social care and youth, depending on the dwelling type and level of care provided. </t>
  </si>
  <si>
    <t>Service Area</t>
  </si>
  <si>
    <t>Per Applicable House</t>
  </si>
  <si>
    <t xml:space="preserve">Per applicable flat </t>
  </si>
  <si>
    <t xml:space="preserve">Total Contribution </t>
  </si>
  <si>
    <t>Notes</t>
  </si>
  <si>
    <t xml:space="preserve">Primary Education </t>
  </si>
  <si>
    <t>Contribution set at the maximum required - for the provision of a new school.</t>
  </si>
  <si>
    <t>Primary Education - Land*</t>
  </si>
  <si>
    <t>Proportionate contribution based on residential land value for district</t>
  </si>
  <si>
    <t>Secondary Education</t>
  </si>
  <si>
    <t>Secondary Education - Land*</t>
  </si>
  <si>
    <t>SEND Education</t>
  </si>
  <si>
    <t xml:space="preserve">This is a blended rate based upon the delivery of special schools and Specialist Resource Provision based on mainstream school sites. </t>
  </si>
  <si>
    <t>SEND Education - Land*</t>
  </si>
  <si>
    <t xml:space="preserve">Per Dwelling </t>
  </si>
  <si>
    <t>Total</t>
  </si>
  <si>
    <t>Community Learning</t>
  </si>
  <si>
    <t>Youth Service</t>
  </si>
  <si>
    <t xml:space="preserve">C2 dwellings are exempt from Youth Service contributions.  Deductions are included in the total. </t>
  </si>
  <si>
    <t>Library Service</t>
  </si>
  <si>
    <t>Social Care</t>
  </si>
  <si>
    <t>C2 dwellings may be exempt from social care contribution reqests, depending on the type of social care offered within the setting.</t>
  </si>
  <si>
    <t>Waste</t>
  </si>
  <si>
    <t>This is the maximum contribution rate, based on your development area requiring capacity increases in both Waste Transfer Stations and Household Waste Recycling Centres.</t>
  </si>
  <si>
    <t>Highways</t>
  </si>
  <si>
    <t>This will be calculated on a case-by-case basis</t>
  </si>
  <si>
    <t>PRoW</t>
  </si>
  <si>
    <t>Flood &amp; SUDS</t>
  </si>
  <si>
    <t>Heritage &amp; Archaeology</t>
  </si>
  <si>
    <t xml:space="preserve">Total Contribution requested by KCC for Education, Libraries, Community Learning, Youth, Adult Social Care and Waste </t>
  </si>
  <si>
    <t xml:space="preserve">* Working with the Local Plan Authorities, the county council will seek to achieve site allocations within the local plans for infrastructure delivery, particularly for schools and waste.  The allocation of land for education/waste use within a development will make it more difficult for land owners to secure planning consent for alternative uses on that land, enabling the land to be valued at use value rather than residential.  Until sites are secured by s106 however, KCC will will continue to seek land contributions at residential land values.  This is to enable KCC to purchase land at residential value, should land not be sucured through the local plan/s106 process.  Any unused/unrequired land contributions will be returned to the contributing development. </t>
  </si>
  <si>
    <r>
      <t>All Homes</t>
    </r>
    <r>
      <rPr>
        <b/>
        <sz val="12"/>
        <color rgb="FF000000"/>
        <rFont val="Arial"/>
        <family val="2"/>
      </rPr>
      <t xml:space="preserve"> </t>
    </r>
    <r>
      <rPr>
        <sz val="12"/>
        <color rgb="FF000000"/>
        <rFont val="Arial"/>
        <family val="2"/>
      </rPr>
      <t>built as</t>
    </r>
    <r>
      <rPr>
        <b/>
        <sz val="12"/>
        <color rgb="FF000000"/>
        <rFont val="Arial"/>
        <family val="2"/>
      </rPr>
      <t xml:space="preserve"> Wheelchair Accessible &amp; Adaptable Dwellings</t>
    </r>
    <r>
      <rPr>
        <sz val="12"/>
        <color rgb="FF000000"/>
        <rFont val="Arial"/>
        <family val="2"/>
      </rPr>
      <t xml:space="preserve"> in accordance with Building Regs Part M 4 (2)</t>
    </r>
  </si>
  <si>
    <t>Land Price Per Acre</t>
  </si>
  <si>
    <t>Enter the land price per acre for each district here. These will be automatically picked up by Front Sheet when a district is selected from the drop down. Note there are a separate set of values for Primary, Secondary and SEND</t>
  </si>
  <si>
    <t>District</t>
  </si>
  <si>
    <t>Primary Land Price (per acre)</t>
  </si>
  <si>
    <t>Secondary Land Price (per acre)</t>
  </si>
  <si>
    <t>SEND Land Price (per acre)</t>
  </si>
  <si>
    <t>Primary House PPR</t>
  </si>
  <si>
    <t>Secondary House PPR</t>
  </si>
  <si>
    <t>SEND House PPR</t>
  </si>
  <si>
    <t>Primary Flat PPR</t>
  </si>
  <si>
    <t>Secondary Flat PPR</t>
  </si>
  <si>
    <t>SEND Flat PPR</t>
  </si>
  <si>
    <t>Assumed Primary Pupils per School</t>
  </si>
  <si>
    <t>Assumed Secondary Pupils per School</t>
  </si>
  <si>
    <t>Assumed SEND Pupils per School</t>
  </si>
  <si>
    <t>Assumed Primary Size (Acres)</t>
  </si>
  <si>
    <t>Assumed Secondary Size (Acres)</t>
  </si>
  <si>
    <t>Assumed SEND Size (Acres</t>
  </si>
  <si>
    <t>Assumed Primary Land Cost per House</t>
  </si>
  <si>
    <t>Assumed Primary Land Cost per Flat</t>
  </si>
  <si>
    <t>Assumed Secondary Land Cost per House</t>
  </si>
  <si>
    <t>Assumed Secondary Land Cost per Flat</t>
  </si>
  <si>
    <t>Assumed SEND Land Cost per House</t>
  </si>
  <si>
    <t>Assumed SEND Land Cost per Flat</t>
  </si>
  <si>
    <t>Ashford</t>
  </si>
  <si>
    <t>Dartford</t>
  </si>
  <si>
    <t>Dover</t>
  </si>
  <si>
    <t>Folkestone and Hythe</t>
  </si>
  <si>
    <t>Gravesham</t>
  </si>
  <si>
    <t>Maidstone</t>
  </si>
  <si>
    <t>Sevenoaks</t>
  </si>
  <si>
    <t>Swale</t>
  </si>
  <si>
    <t>Thanet</t>
  </si>
  <si>
    <t>Tonbridge and Malling</t>
  </si>
  <si>
    <t>Tunbridge Wells</t>
  </si>
  <si>
    <t>EDC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</si>
</sst>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809]#,##0.00"/>
  </numFmts>
  <fonts count="16" x14ac:knownFonts="1">
    <font>
      <sz val="11"/>
      <color theme="1"/>
      <name val="Calibri"/>
      <family val="2"/>
      <scheme val="minor"/>
    </font>
    <font>
      <sz val="12"/>
      <color rgb="FF000000"/>
      <name val="Arial"/>
      <family val="2"/>
    </font>
    <font>
      <b/>
      <sz val="12"/>
      <color rgb="FF000000"/>
      <name val="Arial"/>
      <family val="2"/>
    </font>
    <font>
      <u/>
      <sz val="12"/>
      <color rgb="FFFF0000"/>
      <name val="Arial"/>
      <family val="2"/>
    </font>
    <font>
      <sz val="12"/>
      <color rgb="FF0000FF"/>
      <name val="Arial"/>
      <family val="2"/>
    </font>
    <font>
      <b/>
      <i/>
      <sz val="12"/>
      <color rgb="FF000000"/>
      <name val="Arial"/>
      <family val="2"/>
    </font>
    <font>
      <i/>
      <sz val="12"/>
      <color rgb="FF000000"/>
      <name val="Arial"/>
      <family val="2"/>
    </font>
    <font>
      <b/>
      <sz val="10"/>
      <name val="Arial"/>
    </font>
    <font>
      <sz val="10"/>
      <name val="Arial"/>
    </font>
    <font>
      <sz val="10"/>
      <color rgb="FF000000"/>
      <name val="Arial"/>
    </font>
    <font>
      <b/>
      <i/>
      <sz val="10"/>
      <name val="Arial"/>
    </font>
    <font>
      <b/>
      <i/>
      <sz val="10"/>
      <color rgb="FF000000"/>
      <name val="Arial"/>
    </font>
    <font>
      <b/>
      <sz val="10"/>
      <color rgb="FF000000"/>
      <name val="Arial"/>
    </font>
    <font>
      <i/>
      <sz val="10"/>
      <name val="Arial"/>
    </font>
    <font>
      <sz val="10"/>
      <color theme="1"/>
      <name val="Arial"/>
    </font>
    <font>
      <i/>
      <sz val="10"/>
      <color theme="1"/>
      <name val="Arial"/>
    </font>
  </fonts>
  <fills count="5">
    <fill>
      <patternFill patternType="none"/>
    </fill>
    <fill>
      <patternFill patternType="gray125"/>
    </fill>
    <fill>
      <patternFill patternType="solid">
        <fgColor rgb="FFA9D08E"/>
        <bgColor rgb="FF000000"/>
      </patternFill>
    </fill>
    <fill>
      <patternFill patternType="solid">
        <fgColor rgb="FFE2EFDA"/>
        <bgColor rgb="FF000000"/>
      </patternFill>
    </fill>
    <fill>
      <patternFill patternType="solid">
        <fgColor rgb="FFFFFFFF"/>
        <bgColor rgb="FF000000"/>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28">
    <xf numFmtId="0" fontId="0" fillId="0" borderId="0" xfId="0"/>
    <xf numFmtId="0" fontId="1" fillId="0" borderId="8" xfId="0" applyFont="1" applyBorder="1" applyAlignment="1">
      <alignment horizontal="center" vertical="center" wrapText="1"/>
    </xf>
    <xf numFmtId="0" fontId="1" fillId="0" borderId="8" xfId="0" applyFont="1" applyBorder="1" applyAlignment="1">
      <alignment horizontal="center" wrapText="1"/>
    </xf>
    <xf numFmtId="0" fontId="2"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3" borderId="7" xfId="0" applyFont="1" applyFill="1" applyBorder="1" applyAlignment="1">
      <alignment vertical="center" wrapText="1"/>
    </xf>
    <xf numFmtId="0" fontId="1" fillId="0" borderId="7" xfId="0" applyFont="1" applyBorder="1" applyAlignment="1">
      <alignment vertical="center" wrapText="1"/>
    </xf>
    <xf numFmtId="0" fontId="2" fillId="0" borderId="9"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wrapText="1"/>
    </xf>
    <xf numFmtId="0" fontId="1" fillId="0" borderId="10" xfId="0" applyFont="1" applyBorder="1" applyAlignment="1">
      <alignment horizontal="justify" vertical="center" wrapText="1"/>
    </xf>
    <xf numFmtId="0" fontId="1" fillId="0" borderId="3" xfId="0" applyFont="1" applyBorder="1" applyAlignment="1">
      <alignment vertical="center" wrapText="1"/>
    </xf>
    <xf numFmtId="0" fontId="1" fillId="0" borderId="11" xfId="0" applyFont="1" applyBorder="1" applyAlignment="1">
      <alignment horizontal="justify" vertical="center" wrapText="1"/>
    </xf>
    <xf numFmtId="0" fontId="1" fillId="3" borderId="3" xfId="0" applyFont="1" applyFill="1" applyBorder="1" applyAlignment="1">
      <alignment vertical="center" wrapText="1"/>
    </xf>
    <xf numFmtId="0" fontId="1" fillId="0" borderId="1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0" xfId="0" applyFont="1" applyAlignment="1">
      <alignment horizontal="justify" vertical="center" wrapText="1"/>
    </xf>
    <xf numFmtId="0" fontId="1" fillId="0" borderId="0" xfId="0" applyFont="1" applyAlignment="1">
      <alignment wrapText="1"/>
    </xf>
    <xf numFmtId="0" fontId="1" fillId="0" borderId="5" xfId="0" applyFont="1" applyBorder="1" applyAlignment="1">
      <alignment wrapText="1"/>
    </xf>
    <xf numFmtId="0" fontId="2" fillId="0" borderId="1"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12" xfId="0" applyFont="1" applyBorder="1" applyAlignment="1">
      <alignment horizontal="justify" vertical="center" wrapText="1"/>
    </xf>
    <xf numFmtId="164" fontId="1" fillId="4" borderId="7" xfId="0" applyNumberFormat="1" applyFont="1" applyFill="1" applyBorder="1" applyAlignment="1">
      <alignment horizontal="center" vertical="center" wrapText="1"/>
    </xf>
    <xf numFmtId="164" fontId="2" fillId="0" borderId="7"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8" fontId="1" fillId="0" borderId="7" xfId="0" applyNumberFormat="1" applyFont="1" applyBorder="1" applyAlignment="1">
      <alignment horizontal="center" vertical="center" wrapText="1"/>
    </xf>
    <xf numFmtId="8" fontId="1" fillId="4" borderId="7" xfId="0" applyNumberFormat="1" applyFont="1" applyFill="1" applyBorder="1" applyAlignment="1">
      <alignment horizontal="center"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wrapText="1"/>
    </xf>
    <xf numFmtId="0" fontId="1" fillId="0" borderId="7" xfId="0" applyFont="1" applyBorder="1" applyAlignment="1">
      <alignment wrapText="1"/>
    </xf>
    <xf numFmtId="8" fontId="2" fillId="2" borderId="13" xfId="0" applyNumberFormat="1" applyFont="1" applyFill="1"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7" fillId="0" borderId="25" xfId="0" applyFont="1" applyBorder="1" applyAlignment="1">
      <alignmen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8" fillId="0" borderId="30" xfId="0" applyFont="1" applyBorder="1" applyAlignment="1">
      <alignment vertical="center"/>
    </xf>
    <xf numFmtId="6" fontId="8" fillId="0" borderId="31" xfId="0" applyNumberFormat="1" applyFont="1" applyBorder="1" applyAlignment="1">
      <alignment horizontal="center" vertical="center"/>
    </xf>
    <xf numFmtId="6" fontId="8" fillId="0" borderId="32" xfId="0" applyNumberFormat="1" applyFont="1" applyBorder="1" applyAlignment="1">
      <alignment horizontal="center" vertical="center"/>
    </xf>
    <xf numFmtId="0" fontId="8" fillId="0" borderId="35" xfId="0" applyFont="1" applyBorder="1" applyAlignment="1">
      <alignment vertical="center"/>
    </xf>
    <xf numFmtId="6" fontId="8" fillId="0" borderId="36" xfId="0" applyNumberFormat="1" applyFont="1" applyBorder="1" applyAlignment="1">
      <alignment horizontal="center" vertical="center"/>
    </xf>
    <xf numFmtId="6" fontId="8" fillId="0" borderId="37" xfId="0" applyNumberFormat="1" applyFont="1" applyBorder="1" applyAlignment="1">
      <alignment horizontal="center" vertical="center"/>
    </xf>
    <xf numFmtId="0" fontId="8" fillId="0" borderId="40" xfId="0" applyFont="1" applyBorder="1" applyAlignment="1">
      <alignment vertical="center"/>
    </xf>
    <xf numFmtId="6" fontId="8" fillId="0" borderId="41" xfId="0" applyNumberFormat="1" applyFont="1" applyBorder="1" applyAlignment="1">
      <alignment horizontal="center" vertical="center"/>
    </xf>
    <xf numFmtId="6" fontId="8" fillId="0" borderId="42" xfId="0" applyNumberFormat="1" applyFont="1" applyBorder="1" applyAlignment="1">
      <alignment horizontal="center" vertical="center"/>
    </xf>
    <xf numFmtId="0" fontId="0" fillId="0" borderId="0" xfId="0"/>
    <xf numFmtId="165" fontId="14" fillId="0" borderId="36" xfId="0" applyNumberFormat="1" applyFont="1" applyBorder="1" applyAlignment="1">
      <alignment horizontal="center" vertical="center"/>
    </xf>
    <xf numFmtId="0" fontId="8" fillId="0" borderId="35" xfId="0" applyFont="1" applyBorder="1" applyAlignment="1">
      <alignment vertical="center"/>
    </xf>
    <xf numFmtId="165" fontId="14" fillId="0" borderId="37" xfId="0" applyNumberFormat="1" applyFont="1" applyBorder="1" applyAlignment="1">
      <alignment horizontal="center" vertical="center"/>
    </xf>
    <xf numFmtId="165" fontId="14" fillId="0" borderId="41" xfId="0" applyNumberFormat="1" applyFont="1" applyBorder="1" applyAlignment="1">
      <alignment horizontal="center" vertical="center"/>
    </xf>
    <xf numFmtId="165" fontId="14" fillId="0" borderId="42" xfId="0" applyNumberFormat="1" applyFont="1" applyBorder="1" applyAlignment="1">
      <alignment horizontal="center" vertical="center"/>
    </xf>
    <xf numFmtId="165" fontId="14" fillId="0" borderId="35" xfId="0" applyNumberFormat="1" applyFont="1" applyBorder="1" applyAlignment="1">
      <alignment horizontal="center" vertical="center"/>
    </xf>
    <xf numFmtId="165" fontId="14" fillId="0" borderId="40" xfId="0" applyNumberFormat="1" applyFont="1" applyBorder="1" applyAlignment="1">
      <alignment horizontal="center" vertical="center"/>
    </xf>
    <xf numFmtId="165" fontId="14" fillId="0" borderId="31" xfId="0" applyNumberFormat="1" applyFont="1" applyBorder="1" applyAlignment="1">
      <alignment horizontal="center" vertical="center"/>
    </xf>
    <xf numFmtId="165" fontId="14" fillId="0" borderId="32" xfId="0" applyNumberFormat="1" applyFont="1" applyBorder="1" applyAlignment="1">
      <alignment horizontal="center" vertical="center"/>
    </xf>
    <xf numFmtId="165" fontId="14" fillId="0" borderId="30" xfId="0" applyNumberFormat="1"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5" fillId="0" borderId="36" xfId="0" applyFont="1" applyBorder="1" applyAlignment="1">
      <alignment horizontal="center" vertical="center"/>
    </xf>
    <xf numFmtId="0" fontId="15" fillId="0" borderId="39" xfId="0" applyFont="1" applyBorder="1" applyAlignment="1">
      <alignment horizontal="center" vertical="center"/>
    </xf>
    <xf numFmtId="0" fontId="13" fillId="0" borderId="43" xfId="0" applyFont="1" applyBorder="1" applyAlignment="1">
      <alignment horizontal="center" vertical="center"/>
    </xf>
    <xf numFmtId="0" fontId="13" fillId="0" borderId="41" xfId="0" applyFont="1" applyBorder="1" applyAlignment="1">
      <alignment horizontal="center" vertical="center"/>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1" fillId="0" borderId="18" xfId="0" applyFont="1" applyBorder="1" applyAlignment="1">
      <alignment horizontal="left" vertical="center" wrapText="1"/>
    </xf>
    <xf numFmtId="0" fontId="1" fillId="0" borderId="14"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2" fillId="2" borderId="9"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0" borderId="1" xfId="0" applyNumberFormat="1" applyFont="1" applyBorder="1" applyAlignment="1">
      <alignment horizontal="center" vertical="center" wrapText="1"/>
    </xf>
    <xf numFmtId="8" fontId="2" fillId="0" borderId="3" xfId="0" applyNumberFormat="1" applyFont="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quotePrefix="1" applyFont="1" applyBorder="1" applyAlignment="1">
      <alignment horizontal="left" vertical="center" wrapText="1"/>
    </xf>
    <xf numFmtId="0" fontId="1" fillId="0" borderId="2" xfId="0" quotePrefix="1" applyFont="1" applyBorder="1" applyAlignment="1">
      <alignment horizontal="left" vertical="center" wrapText="1"/>
    </xf>
    <xf numFmtId="0" fontId="1" fillId="0" borderId="15" xfId="0" quotePrefix="1"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9" xfId="0" applyFont="1" applyBorder="1" applyAlignment="1">
      <alignment horizontal="left" wrapText="1"/>
    </xf>
    <xf numFmtId="0" fontId="1" fillId="0" borderId="2" xfId="0" applyFont="1" applyBorder="1" applyAlignment="1">
      <alignment horizontal="left" wrapText="1"/>
    </xf>
    <xf numFmtId="0" fontId="1" fillId="0" borderId="15" xfId="0" applyFont="1" applyBorder="1" applyAlignment="1">
      <alignment horizontal="left" wrapText="1"/>
    </xf>
    <xf numFmtId="0" fontId="1" fillId="3" borderId="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0" borderId="1" xfId="0" applyFont="1" applyBorder="1" applyAlignment="1">
      <alignment horizontal="left" wrapText="1"/>
    </xf>
    <xf numFmtId="0" fontId="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5F81-9A8C-4225-9AB4-328FB3AA5C4F}">
  <dimension ref="A1:F35"/>
  <sheetViews>
    <sheetView tabSelected="1" workbookViewId="0">
      <selection activeCell="D8" sqref="D8:F8"/>
    </sheetView>
  </sheetViews>
  <sheetFormatPr defaultRowHeight="15" x14ac:dyDescent="0.25"/>
  <cols>
    <col min="1" max="1" width="28.5703125" customWidth="1"/>
    <col min="2" max="2" width="1.42578125" customWidth="1"/>
    <col min="3" max="3" width="13.28515625" customWidth="1"/>
    <col min="4" max="4" width="14" customWidth="1"/>
    <col min="5" max="5" width="15.85546875" bestFit="1" customWidth="1"/>
    <col min="6" max="6" width="54.85546875" customWidth="1"/>
  </cols>
  <sheetData>
    <row r="1" spans="1:6" ht="15.75" x14ac:dyDescent="0.25">
      <c r="A1" s="120" t="s">
        <v>0</v>
      </c>
      <c r="B1" s="102"/>
      <c r="C1" s="102"/>
      <c r="D1" s="102"/>
      <c r="E1" s="102"/>
      <c r="F1" s="103"/>
    </row>
    <row r="2" spans="1:6" ht="73.5" customHeight="1" x14ac:dyDescent="0.25">
      <c r="A2" s="121" t="s">
        <v>1</v>
      </c>
      <c r="B2" s="122"/>
      <c r="C2" s="122"/>
      <c r="D2" s="122"/>
      <c r="E2" s="122"/>
      <c r="F2" s="123"/>
    </row>
    <row r="3" spans="1:6" ht="60" x14ac:dyDescent="0.25">
      <c r="A3" s="3" t="s">
        <v>2</v>
      </c>
      <c r="B3" s="4"/>
      <c r="C3" s="5" t="s">
        <v>3</v>
      </c>
      <c r="D3" s="6" t="s">
        <v>4</v>
      </c>
      <c r="E3" s="124" t="s">
        <v>5</v>
      </c>
      <c r="F3" s="125"/>
    </row>
    <row r="4" spans="1:6" ht="15.75" x14ac:dyDescent="0.25">
      <c r="A4" s="7"/>
      <c r="B4" s="8"/>
      <c r="C4" s="9"/>
      <c r="D4" s="126" t="s">
        <v>6</v>
      </c>
      <c r="E4" s="122"/>
      <c r="F4" s="123"/>
    </row>
    <row r="5" spans="1:6" ht="31.5" x14ac:dyDescent="0.25">
      <c r="A5" s="7" t="s">
        <v>7</v>
      </c>
      <c r="B5" s="10"/>
      <c r="C5" s="11">
        <f>C6+C7+C8+C9</f>
        <v>90</v>
      </c>
      <c r="D5" s="108"/>
      <c r="E5" s="109"/>
      <c r="F5" s="110"/>
    </row>
    <row r="6" spans="1:6" ht="33" customHeight="1" x14ac:dyDescent="0.25">
      <c r="A6" s="7" t="s">
        <v>8</v>
      </c>
      <c r="B6" s="12"/>
      <c r="C6" s="13">
        <v>50</v>
      </c>
      <c r="D6" s="114" t="s">
        <v>9</v>
      </c>
      <c r="E6" s="115"/>
      <c r="F6" s="116"/>
    </row>
    <row r="7" spans="1:6" ht="15.75" x14ac:dyDescent="0.25">
      <c r="A7" s="7" t="s">
        <v>10</v>
      </c>
      <c r="B7" s="12"/>
      <c r="C7" s="13">
        <v>20</v>
      </c>
      <c r="D7" s="108"/>
      <c r="E7" s="109"/>
      <c r="F7" s="110"/>
    </row>
    <row r="8" spans="1:6" ht="47.25" x14ac:dyDescent="0.25">
      <c r="A8" s="7" t="s">
        <v>11</v>
      </c>
      <c r="B8" s="12"/>
      <c r="C8" s="13">
        <v>10</v>
      </c>
      <c r="D8" s="111" t="s">
        <v>12</v>
      </c>
      <c r="E8" s="112"/>
      <c r="F8" s="113"/>
    </row>
    <row r="9" spans="1:6" ht="48.75" customHeight="1" x14ac:dyDescent="0.25">
      <c r="A9" s="7" t="s">
        <v>13</v>
      </c>
      <c r="B9" s="14"/>
      <c r="C9" s="13">
        <v>10</v>
      </c>
      <c r="D9" s="114" t="s">
        <v>14</v>
      </c>
      <c r="E9" s="115"/>
      <c r="F9" s="116"/>
    </row>
    <row r="10" spans="1:6" ht="15.75" x14ac:dyDescent="0.25">
      <c r="A10" s="15"/>
      <c r="B10" s="16"/>
      <c r="C10" s="17"/>
      <c r="D10" s="17"/>
      <c r="E10" s="17"/>
      <c r="F10" s="18"/>
    </row>
    <row r="11" spans="1:6" ht="47.25" x14ac:dyDescent="0.25">
      <c r="A11" s="19" t="s">
        <v>15</v>
      </c>
      <c r="B11" s="20"/>
      <c r="C11" s="21" t="s">
        <v>16</v>
      </c>
      <c r="D11" s="21" t="s">
        <v>17</v>
      </c>
      <c r="E11" s="21" t="s">
        <v>18</v>
      </c>
      <c r="F11" s="22" t="s">
        <v>19</v>
      </c>
    </row>
    <row r="12" spans="1:6" ht="15.75" x14ac:dyDescent="0.25">
      <c r="A12" s="23"/>
      <c r="B12" s="24"/>
      <c r="C12" s="21">
        <f>C6</f>
        <v>50</v>
      </c>
      <c r="D12" s="21">
        <f>C7</f>
        <v>20</v>
      </c>
      <c r="E12" s="21"/>
      <c r="F12" s="22"/>
    </row>
    <row r="13" spans="1:6" ht="30" x14ac:dyDescent="0.25">
      <c r="A13" s="3" t="s">
        <v>20</v>
      </c>
      <c r="B13" s="23"/>
      <c r="C13" s="25">
        <v>7081.2</v>
      </c>
      <c r="D13" s="25">
        <v>1770.3</v>
      </c>
      <c r="E13" s="26">
        <f>C12*C13+D12*D13</f>
        <v>389466</v>
      </c>
      <c r="F13" s="1" t="s">
        <v>21</v>
      </c>
    </row>
    <row r="14" spans="1:6" ht="31.5" x14ac:dyDescent="0.25">
      <c r="A14" s="3" t="s">
        <v>22</v>
      </c>
      <c r="B14" s="23"/>
      <c r="C14" s="25">
        <f>VLOOKUP($C$3,LandValue!$A$4:$Z$17,17,0)</f>
        <v>3872.8564344527713</v>
      </c>
      <c r="D14" s="25">
        <f>VLOOKUP($C$3,LandValue!$A$4:$Z$17,18,0)</f>
        <v>968.21410861319282</v>
      </c>
      <c r="E14" s="26">
        <f>C12*C14+D12*D14</f>
        <v>213007.10389490242</v>
      </c>
      <c r="F14" s="1" t="s">
        <v>23</v>
      </c>
    </row>
    <row r="15" spans="1:6" ht="30" x14ac:dyDescent="0.25">
      <c r="A15" s="3" t="s">
        <v>24</v>
      </c>
      <c r="B15" s="23"/>
      <c r="C15" s="25">
        <v>5587.19</v>
      </c>
      <c r="D15" s="25">
        <v>1396.8</v>
      </c>
      <c r="E15" s="26">
        <f>50*C15+3*D15</f>
        <v>283549.90000000002</v>
      </c>
      <c r="F15" s="1" t="s">
        <v>21</v>
      </c>
    </row>
    <row r="16" spans="1:6" ht="31.5" x14ac:dyDescent="0.25">
      <c r="A16" s="3" t="s">
        <v>25</v>
      </c>
      <c r="B16" s="23"/>
      <c r="C16" s="25">
        <f>VLOOKUP($C$3,LandValue!$A$4:$Z$17,19,0)</f>
        <v>5037.8620285564502</v>
      </c>
      <c r="D16" s="25">
        <f>VLOOKUP($C$3,LandValue!$A$4:$Z$17,20,0)</f>
        <v>1259.4655071391126</v>
      </c>
      <c r="E16" s="26">
        <f>C12*C16+D12*D16</f>
        <v>277082.41157060477</v>
      </c>
      <c r="F16" s="1" t="s">
        <v>23</v>
      </c>
    </row>
    <row r="17" spans="1:6" ht="45" x14ac:dyDescent="0.25">
      <c r="A17" s="3" t="s">
        <v>26</v>
      </c>
      <c r="B17" s="23"/>
      <c r="C17" s="25">
        <v>559.83000000000004</v>
      </c>
      <c r="D17" s="25">
        <v>139.96</v>
      </c>
      <c r="E17" s="26">
        <f>C12*C17+D12*D17</f>
        <v>30790.700000000004</v>
      </c>
      <c r="F17" s="1" t="s">
        <v>27</v>
      </c>
    </row>
    <row r="18" spans="1:6" ht="30" x14ac:dyDescent="0.25">
      <c r="A18" s="3" t="s">
        <v>28</v>
      </c>
      <c r="B18" s="23"/>
      <c r="C18" s="27">
        <f>VLOOKUP($C$3,LandValue!$A$4:$Z$17,21,0)</f>
        <v>663.91824590618933</v>
      </c>
      <c r="D18" s="27">
        <f>VLOOKUP($C$3,LandValue!$A$4:$Z$17,22,0)</f>
        <v>165.97956147654733</v>
      </c>
      <c r="E18" s="26">
        <f>C12*C18+D12*D18</f>
        <v>36515.503524840409</v>
      </c>
      <c r="F18" s="1" t="s">
        <v>23</v>
      </c>
    </row>
    <row r="19" spans="1:6" x14ac:dyDescent="0.25">
      <c r="A19" s="117"/>
      <c r="B19" s="109"/>
      <c r="C19" s="109"/>
      <c r="D19" s="109"/>
      <c r="E19" s="109"/>
      <c r="F19" s="110"/>
    </row>
    <row r="20" spans="1:6" ht="31.5" x14ac:dyDescent="0.25">
      <c r="A20" s="19" t="s">
        <v>15</v>
      </c>
      <c r="B20" s="20"/>
      <c r="C20" s="28" t="s">
        <v>29</v>
      </c>
      <c r="D20" s="118" t="s">
        <v>30</v>
      </c>
      <c r="E20" s="119"/>
      <c r="F20" s="29" t="s">
        <v>19</v>
      </c>
    </row>
    <row r="21" spans="1:6" ht="15.75" x14ac:dyDescent="0.25">
      <c r="A21" s="23"/>
      <c r="B21" s="24"/>
      <c r="C21" s="28">
        <f>C5</f>
        <v>90</v>
      </c>
      <c r="D21" s="118"/>
      <c r="E21" s="119"/>
      <c r="F21" s="29"/>
    </row>
    <row r="22" spans="1:6" ht="15.75" x14ac:dyDescent="0.25">
      <c r="A22" s="3" t="s">
        <v>31</v>
      </c>
      <c r="B22" s="23"/>
      <c r="C22" s="30">
        <v>34.21</v>
      </c>
      <c r="D22" s="104">
        <f>C21*C22</f>
        <v>3078.9</v>
      </c>
      <c r="E22" s="105"/>
      <c r="F22" s="1"/>
    </row>
    <row r="23" spans="1:6" ht="30.75" x14ac:dyDescent="0.25">
      <c r="A23" s="3" t="s">
        <v>32</v>
      </c>
      <c r="B23" s="23"/>
      <c r="C23" s="31">
        <v>74.05</v>
      </c>
      <c r="D23" s="104">
        <f>C21*C23-C9*C23</f>
        <v>5924</v>
      </c>
      <c r="E23" s="105"/>
      <c r="F23" s="2" t="s">
        <v>33</v>
      </c>
    </row>
    <row r="24" spans="1:6" ht="15.75" x14ac:dyDescent="0.25">
      <c r="A24" s="3" t="s">
        <v>34</v>
      </c>
      <c r="B24" s="23"/>
      <c r="C24" s="30">
        <v>62.63</v>
      </c>
      <c r="D24" s="104">
        <f>C21*C24</f>
        <v>5636.7</v>
      </c>
      <c r="E24" s="105"/>
      <c r="F24" s="1"/>
    </row>
    <row r="25" spans="1:6" ht="45" x14ac:dyDescent="0.25">
      <c r="A25" s="106" t="s">
        <v>35</v>
      </c>
      <c r="B25" s="23"/>
      <c r="C25" s="30">
        <v>180.88</v>
      </c>
      <c r="D25" s="104">
        <f>C21*C25</f>
        <v>16279.199999999999</v>
      </c>
      <c r="E25" s="105"/>
      <c r="F25" s="1" t="s">
        <v>36</v>
      </c>
    </row>
    <row r="26" spans="1:6" ht="15.75" x14ac:dyDescent="0.25">
      <c r="A26" s="107"/>
      <c r="B26" s="23"/>
      <c r="C26" s="108" t="s">
        <v>46</v>
      </c>
      <c r="D26" s="109"/>
      <c r="E26" s="109"/>
      <c r="F26" s="110"/>
    </row>
    <row r="27" spans="1:6" ht="60" x14ac:dyDescent="0.25">
      <c r="A27" s="3" t="s">
        <v>37</v>
      </c>
      <c r="B27" s="23"/>
      <c r="C27" s="27">
        <v>194.13</v>
      </c>
      <c r="D27" s="93">
        <f>C21*C27</f>
        <v>17471.7</v>
      </c>
      <c r="E27" s="94"/>
      <c r="F27" s="1" t="s">
        <v>38</v>
      </c>
    </row>
    <row r="28" spans="1:6" x14ac:dyDescent="0.25">
      <c r="A28" s="32" t="s">
        <v>39</v>
      </c>
      <c r="B28" s="33"/>
      <c r="C28" s="95" t="s">
        <v>40</v>
      </c>
      <c r="D28" s="96"/>
      <c r="E28" s="96"/>
      <c r="F28" s="97"/>
    </row>
    <row r="29" spans="1:6" ht="15.75" x14ac:dyDescent="0.25">
      <c r="A29" s="32" t="s">
        <v>41</v>
      </c>
      <c r="B29" s="33"/>
      <c r="C29" s="98" t="s">
        <v>40</v>
      </c>
      <c r="D29" s="99"/>
      <c r="E29" s="99"/>
      <c r="F29" s="100"/>
    </row>
    <row r="30" spans="1:6" ht="15.75" x14ac:dyDescent="0.25">
      <c r="A30" s="34" t="s">
        <v>42</v>
      </c>
      <c r="B30" s="35"/>
      <c r="C30" s="98" t="s">
        <v>40</v>
      </c>
      <c r="D30" s="99"/>
      <c r="E30" s="99"/>
      <c r="F30" s="100"/>
    </row>
    <row r="31" spans="1:6" ht="22.5" customHeight="1" x14ac:dyDescent="0.25">
      <c r="A31" s="34" t="s">
        <v>43</v>
      </c>
      <c r="B31" s="35"/>
      <c r="C31" s="98" t="s">
        <v>40</v>
      </c>
      <c r="D31" s="99"/>
      <c r="E31" s="99"/>
      <c r="F31" s="100"/>
    </row>
    <row r="32" spans="1:6" ht="15.75" x14ac:dyDescent="0.25">
      <c r="A32" s="101" t="s">
        <v>44</v>
      </c>
      <c r="B32" s="102"/>
      <c r="C32" s="102"/>
      <c r="D32" s="102"/>
      <c r="E32" s="103"/>
      <c r="F32" s="36">
        <f>E13+E14+E15+E16+E17+E18+D22+D23+D24+D25</f>
        <v>1261330.4189903473</v>
      </c>
    </row>
    <row r="33" spans="1:6" ht="9" customHeight="1" x14ac:dyDescent="0.25">
      <c r="A33" s="84" t="s">
        <v>45</v>
      </c>
      <c r="B33" s="85"/>
      <c r="C33" s="85"/>
      <c r="D33" s="85"/>
      <c r="E33" s="85"/>
      <c r="F33" s="86"/>
    </row>
    <row r="34" spans="1:6" x14ac:dyDescent="0.25">
      <c r="A34" s="87"/>
      <c r="B34" s="88"/>
      <c r="C34" s="88"/>
      <c r="D34" s="88"/>
      <c r="E34" s="88"/>
      <c r="F34" s="89"/>
    </row>
    <row r="35" spans="1:6" ht="96" customHeight="1" x14ac:dyDescent="0.25">
      <c r="A35" s="90"/>
      <c r="B35" s="91"/>
      <c r="C35" s="91"/>
      <c r="D35" s="91"/>
      <c r="E35" s="91"/>
      <c r="F35" s="92"/>
    </row>
  </sheetData>
  <mergeCells count="25">
    <mergeCell ref="D21:E21"/>
    <mergeCell ref="A1:F1"/>
    <mergeCell ref="A2:F2"/>
    <mergeCell ref="E3:F3"/>
    <mergeCell ref="D4:F4"/>
    <mergeCell ref="D5:F5"/>
    <mergeCell ref="D6:F6"/>
    <mergeCell ref="D7:F7"/>
    <mergeCell ref="D8:F8"/>
    <mergeCell ref="D9:F9"/>
    <mergeCell ref="A19:F19"/>
    <mergeCell ref="D20:E20"/>
    <mergeCell ref="D22:E22"/>
    <mergeCell ref="D23:E23"/>
    <mergeCell ref="D24:E24"/>
    <mergeCell ref="A25:A26"/>
    <mergeCell ref="D25:E25"/>
    <mergeCell ref="C26:F26"/>
    <mergeCell ref="A33:F35"/>
    <mergeCell ref="D27:E27"/>
    <mergeCell ref="C28:F28"/>
    <mergeCell ref="C29:F29"/>
    <mergeCell ref="C30:F30"/>
    <mergeCell ref="C31:F31"/>
    <mergeCell ref="A32:E32"/>
  </mergeCells>
  <dataValidations count="1">
    <dataValidation type="list" allowBlank="1" showInputMessage="1" showErrorMessage="1" sqref="C3" xr:uid="{25CFBD1D-9B46-4AAE-9774-6CF2B7E4A1BD}">
      <formula1>District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4938C-D464-43E3-96E6-53807C7A87C5}">
  <dimension ref="A1:V17"/>
  <sheetViews>
    <sheetView workbookViewId="0">
      <selection activeCell="D13" sqref="D13"/>
    </sheetView>
  </sheetViews>
  <sheetFormatPr defaultRowHeight="15" x14ac:dyDescent="0.25"/>
  <cols>
    <col min="1" max="1" width="19.5703125" bestFit="1" customWidth="1"/>
    <col min="2" max="4" width="10.140625" bestFit="1" customWidth="1"/>
  </cols>
  <sheetData>
    <row r="1" spans="1:22" x14ac:dyDescent="0.25">
      <c r="A1" s="37" t="s">
        <v>47</v>
      </c>
      <c r="B1" s="38"/>
      <c r="C1" s="40"/>
      <c r="D1" s="40"/>
      <c r="E1" s="40"/>
      <c r="F1" s="40"/>
      <c r="G1" s="40"/>
      <c r="H1" s="40"/>
      <c r="I1" s="41"/>
      <c r="J1" s="41"/>
      <c r="K1" s="41"/>
      <c r="L1" s="41"/>
      <c r="M1" s="41"/>
      <c r="N1" s="41"/>
      <c r="O1" s="41"/>
      <c r="P1" s="41"/>
      <c r="Q1" s="41"/>
      <c r="R1" s="41"/>
      <c r="S1" s="41"/>
      <c r="T1" s="41"/>
      <c r="U1" s="41"/>
      <c r="V1" s="41"/>
    </row>
    <row r="2" spans="1:22" ht="38.25" customHeight="1" x14ac:dyDescent="0.25">
      <c r="A2" s="127" t="s">
        <v>48</v>
      </c>
      <c r="B2" s="127"/>
      <c r="C2" s="127"/>
      <c r="D2" s="127"/>
      <c r="E2" s="127"/>
      <c r="F2" s="127"/>
      <c r="G2" s="127"/>
      <c r="H2" s="127"/>
      <c r="I2" s="41"/>
      <c r="J2" s="41"/>
      <c r="K2" s="41"/>
      <c r="L2" s="41"/>
      <c r="M2" s="41"/>
      <c r="N2" s="41"/>
      <c r="O2" s="41"/>
      <c r="P2" s="41"/>
      <c r="Q2" s="41"/>
      <c r="R2" s="41"/>
      <c r="S2" s="41"/>
      <c r="T2" s="41"/>
      <c r="U2" s="41"/>
      <c r="V2" s="41"/>
    </row>
    <row r="3" spans="1:22" ht="15.75" thickBot="1" x14ac:dyDescent="0.3">
      <c r="A3" s="39"/>
      <c r="B3" s="40"/>
      <c r="C3" s="40"/>
      <c r="D3" s="40"/>
      <c r="E3" s="40"/>
      <c r="F3" s="40"/>
      <c r="G3" s="40"/>
      <c r="H3" s="40"/>
      <c r="I3" s="41"/>
      <c r="J3" s="41"/>
      <c r="K3" s="41"/>
      <c r="L3" s="41"/>
      <c r="M3" s="41"/>
      <c r="N3" s="41"/>
      <c r="O3" s="41"/>
      <c r="P3" s="41"/>
      <c r="Q3" s="41"/>
      <c r="R3" s="41"/>
      <c r="S3" s="41"/>
      <c r="T3" s="41"/>
      <c r="U3" s="41"/>
      <c r="V3" s="41"/>
    </row>
    <row r="4" spans="1:22" ht="77.25" thickBot="1" x14ac:dyDescent="0.3">
      <c r="A4" s="42" t="s">
        <v>49</v>
      </c>
      <c r="B4" s="43" t="s">
        <v>50</v>
      </c>
      <c r="C4" s="43" t="s">
        <v>51</v>
      </c>
      <c r="D4" s="44" t="s">
        <v>52</v>
      </c>
      <c r="E4" s="45" t="s">
        <v>53</v>
      </c>
      <c r="F4" s="46" t="s">
        <v>54</v>
      </c>
      <c r="G4" s="46" t="s">
        <v>55</v>
      </c>
      <c r="H4" s="46" t="s">
        <v>56</v>
      </c>
      <c r="I4" s="46" t="s">
        <v>57</v>
      </c>
      <c r="J4" s="46" t="s">
        <v>58</v>
      </c>
      <c r="K4" s="47" t="s">
        <v>59</v>
      </c>
      <c r="L4" s="47" t="s">
        <v>60</v>
      </c>
      <c r="M4" s="47" t="s">
        <v>61</v>
      </c>
      <c r="N4" s="47" t="s">
        <v>62</v>
      </c>
      <c r="O4" s="47" t="s">
        <v>63</v>
      </c>
      <c r="P4" s="48" t="s">
        <v>64</v>
      </c>
      <c r="Q4" s="49" t="s">
        <v>65</v>
      </c>
      <c r="R4" s="50" t="s">
        <v>66</v>
      </c>
      <c r="S4" s="50" t="s">
        <v>67</v>
      </c>
      <c r="T4" s="50" t="s">
        <v>68</v>
      </c>
      <c r="U4" s="50" t="s">
        <v>69</v>
      </c>
      <c r="V4" s="51" t="s">
        <v>70</v>
      </c>
    </row>
    <row r="5" spans="1:22" x14ac:dyDescent="0.25">
      <c r="A5" s="52" t="s">
        <v>71</v>
      </c>
      <c r="B5" s="53">
        <v>802775.4648903691</v>
      </c>
      <c r="C5" s="53">
        <v>802775.4648903691</v>
      </c>
      <c r="D5" s="54">
        <v>802775.4648903691</v>
      </c>
      <c r="E5" s="72">
        <v>0.28000000000000003</v>
      </c>
      <c r="F5" s="73">
        <v>0.2</v>
      </c>
      <c r="G5" s="73">
        <v>1.6E-2</v>
      </c>
      <c r="H5" s="73">
        <v>7.0000000000000007E-2</v>
      </c>
      <c r="I5" s="74">
        <v>0.05</v>
      </c>
      <c r="J5" s="74">
        <v>4.0000000000000001E-3</v>
      </c>
      <c r="K5" s="74">
        <v>420</v>
      </c>
      <c r="L5" s="74">
        <v>900</v>
      </c>
      <c r="M5" s="74">
        <v>140</v>
      </c>
      <c r="N5" s="74">
        <f>2.05*2.471</f>
        <v>5.06555</v>
      </c>
      <c r="O5" s="74">
        <f>8*2.471</f>
        <v>19.768000000000001</v>
      </c>
      <c r="P5" s="75">
        <f>2.05*2.471</f>
        <v>5.06555</v>
      </c>
      <c r="Q5" s="71">
        <f>$B5*$N5*($E5/$K5)</f>
        <v>2710.9995041169395</v>
      </c>
      <c r="R5" s="69">
        <f>$B5*$N5*($H5/$K5)</f>
        <v>677.74987602923488</v>
      </c>
      <c r="S5" s="69">
        <f>$C5*$O5*($F5/$L5)</f>
        <v>3526.5034199895149</v>
      </c>
      <c r="T5" s="69">
        <f>$C5*$O5*($I5/$L5)</f>
        <v>881.62585499737872</v>
      </c>
      <c r="U5" s="69">
        <f>$D5*$P5*($G5/$M5)</f>
        <v>464.74277213433248</v>
      </c>
      <c r="V5" s="70">
        <f>$D5*$P5*($J5/$M5)</f>
        <v>116.18569303358312</v>
      </c>
    </row>
    <row r="6" spans="1:22" x14ac:dyDescent="0.25">
      <c r="A6" s="55" t="s">
        <v>3</v>
      </c>
      <c r="B6" s="56">
        <v>1146822.0927005273</v>
      </c>
      <c r="C6" s="56">
        <v>1146822.0927005273</v>
      </c>
      <c r="D6" s="57">
        <v>1146822.0927005273</v>
      </c>
      <c r="E6" s="76">
        <v>0.28000000000000003</v>
      </c>
      <c r="F6" s="77">
        <v>0.2</v>
      </c>
      <c r="G6" s="77">
        <v>1.6E-2</v>
      </c>
      <c r="H6" s="77">
        <v>7.0000000000000007E-2</v>
      </c>
      <c r="I6" s="78">
        <v>0.05</v>
      </c>
      <c r="J6" s="78">
        <v>4.0000000000000001E-3</v>
      </c>
      <c r="K6" s="78">
        <v>420</v>
      </c>
      <c r="L6" s="78">
        <v>900</v>
      </c>
      <c r="M6" s="78">
        <v>140</v>
      </c>
      <c r="N6" s="78">
        <f t="shared" ref="N6:N17" si="0">2.05*2.471</f>
        <v>5.06555</v>
      </c>
      <c r="O6" s="78">
        <f t="shared" ref="O6:O17" si="1">8*2.471</f>
        <v>19.768000000000001</v>
      </c>
      <c r="P6" s="79">
        <f t="shared" ref="P6:P17" si="2">2.05*2.471</f>
        <v>5.06555</v>
      </c>
      <c r="Q6" s="67">
        <f t="shared" ref="Q6:Q17" si="3">$B6*$N6*($E6/$K6)</f>
        <v>3872.8564344527713</v>
      </c>
      <c r="R6" s="62">
        <f t="shared" ref="R6:R17" si="4">$B6*$N6*($H6/$K6)</f>
        <v>968.21410861319282</v>
      </c>
      <c r="S6" s="62">
        <f t="shared" ref="S6:S17" si="5">$C6*$O6*($F6/$L6)</f>
        <v>5037.8620285564502</v>
      </c>
      <c r="T6" s="62">
        <f t="shared" ref="T6:T17" si="6">$C6*$O6*($I6/$L6)</f>
        <v>1259.4655071391126</v>
      </c>
      <c r="U6" s="62">
        <f t="shared" ref="U6:U17" si="7">$D6*$P6*($G6/$M6)</f>
        <v>663.91824590618933</v>
      </c>
      <c r="V6" s="64">
        <f t="shared" ref="V6:V17" si="8">$D6*$P6*($J6/$M6)</f>
        <v>165.97956147654733</v>
      </c>
    </row>
    <row r="7" spans="1:22" x14ac:dyDescent="0.25">
      <c r="A7" s="55" t="s">
        <v>72</v>
      </c>
      <c r="B7" s="56">
        <v>917457.67416042183</v>
      </c>
      <c r="C7" s="56">
        <v>917457.67416042183</v>
      </c>
      <c r="D7" s="57">
        <v>917457.67416042183</v>
      </c>
      <c r="E7" s="76">
        <v>0.28000000000000003</v>
      </c>
      <c r="F7" s="77">
        <v>0.2</v>
      </c>
      <c r="G7" s="77">
        <v>1.6E-2</v>
      </c>
      <c r="H7" s="77">
        <v>7.0000000000000007E-2</v>
      </c>
      <c r="I7" s="78">
        <v>0.05</v>
      </c>
      <c r="J7" s="78">
        <v>4.0000000000000001E-3</v>
      </c>
      <c r="K7" s="78">
        <v>420</v>
      </c>
      <c r="L7" s="78">
        <v>900</v>
      </c>
      <c r="M7" s="78">
        <v>140</v>
      </c>
      <c r="N7" s="78">
        <f t="shared" si="0"/>
        <v>5.06555</v>
      </c>
      <c r="O7" s="78">
        <f t="shared" si="1"/>
        <v>19.768000000000001</v>
      </c>
      <c r="P7" s="79">
        <f t="shared" si="2"/>
        <v>5.06555</v>
      </c>
      <c r="Q7" s="67">
        <f t="shared" si="3"/>
        <v>3098.2851475622169</v>
      </c>
      <c r="R7" s="62">
        <f t="shared" si="4"/>
        <v>774.57128689055423</v>
      </c>
      <c r="S7" s="62">
        <f t="shared" si="5"/>
        <v>4030.28962284516</v>
      </c>
      <c r="T7" s="62">
        <f t="shared" si="6"/>
        <v>1007.57240571129</v>
      </c>
      <c r="U7" s="62">
        <f t="shared" si="7"/>
        <v>531.13459672495139</v>
      </c>
      <c r="V7" s="64">
        <f t="shared" si="8"/>
        <v>132.78364918123785</v>
      </c>
    </row>
    <row r="8" spans="1:22" x14ac:dyDescent="0.25">
      <c r="A8" s="55" t="s">
        <v>73</v>
      </c>
      <c r="B8" s="56">
        <v>573411.04635026364</v>
      </c>
      <c r="C8" s="56">
        <v>573411.04635026364</v>
      </c>
      <c r="D8" s="57">
        <v>573411.04635026364</v>
      </c>
      <c r="E8" s="76">
        <v>0.28000000000000003</v>
      </c>
      <c r="F8" s="77">
        <v>0.2</v>
      </c>
      <c r="G8" s="77">
        <v>1.6E-2</v>
      </c>
      <c r="H8" s="77">
        <v>7.0000000000000007E-2</v>
      </c>
      <c r="I8" s="78">
        <v>0.05</v>
      </c>
      <c r="J8" s="78">
        <v>4.0000000000000001E-3</v>
      </c>
      <c r="K8" s="78">
        <v>420</v>
      </c>
      <c r="L8" s="78">
        <v>900</v>
      </c>
      <c r="M8" s="78">
        <v>140</v>
      </c>
      <c r="N8" s="78">
        <f t="shared" si="0"/>
        <v>5.06555</v>
      </c>
      <c r="O8" s="78">
        <f t="shared" si="1"/>
        <v>19.768000000000001</v>
      </c>
      <c r="P8" s="79">
        <f t="shared" si="2"/>
        <v>5.06555</v>
      </c>
      <c r="Q8" s="67">
        <f t="shared" si="3"/>
        <v>1936.4282172263856</v>
      </c>
      <c r="R8" s="62">
        <f t="shared" si="4"/>
        <v>484.10705430659641</v>
      </c>
      <c r="S8" s="62">
        <f t="shared" si="5"/>
        <v>2518.9310142782251</v>
      </c>
      <c r="T8" s="62">
        <f t="shared" si="6"/>
        <v>629.73275356955628</v>
      </c>
      <c r="U8" s="62">
        <f t="shared" si="7"/>
        <v>331.95912295309466</v>
      </c>
      <c r="V8" s="64">
        <f t="shared" si="8"/>
        <v>82.989780738273666</v>
      </c>
    </row>
    <row r="9" spans="1:22" s="61" customFormat="1" x14ac:dyDescent="0.25">
      <c r="A9" s="63" t="s">
        <v>82</v>
      </c>
      <c r="B9" s="56">
        <v>917457.67416042183</v>
      </c>
      <c r="C9" s="56">
        <v>917457.67416042183</v>
      </c>
      <c r="D9" s="57">
        <v>917457.67416042183</v>
      </c>
      <c r="E9" s="76">
        <v>0.28000000000000003</v>
      </c>
      <c r="F9" s="77">
        <v>0.2</v>
      </c>
      <c r="G9" s="77">
        <v>1.6E-2</v>
      </c>
      <c r="H9" s="77">
        <v>7.0000000000000007E-2</v>
      </c>
      <c r="I9" s="78">
        <v>0.05</v>
      </c>
      <c r="J9" s="78">
        <v>4.0000000000000001E-3</v>
      </c>
      <c r="K9" s="78">
        <v>420</v>
      </c>
      <c r="L9" s="78">
        <v>900</v>
      </c>
      <c r="M9" s="78">
        <v>140</v>
      </c>
      <c r="N9" s="78">
        <f t="shared" si="0"/>
        <v>5.06555</v>
      </c>
      <c r="O9" s="78">
        <f t="shared" si="1"/>
        <v>19.768000000000001</v>
      </c>
      <c r="P9" s="79">
        <f t="shared" si="2"/>
        <v>5.06555</v>
      </c>
      <c r="Q9" s="67">
        <f t="shared" si="3"/>
        <v>3098.2851475622169</v>
      </c>
      <c r="R9" s="62">
        <f t="shared" si="4"/>
        <v>774.57128689055423</v>
      </c>
      <c r="S9" s="62">
        <f t="shared" si="5"/>
        <v>4030.28962284516</v>
      </c>
      <c r="T9" s="62">
        <f t="shared" si="6"/>
        <v>1007.57240571129</v>
      </c>
      <c r="U9" s="62">
        <f t="shared" si="7"/>
        <v>531.13459672495139</v>
      </c>
      <c r="V9" s="64">
        <f t="shared" si="8"/>
        <v>132.78364918123785</v>
      </c>
    </row>
    <row r="10" spans="1:22" x14ac:dyDescent="0.25">
      <c r="A10" s="55" t="s">
        <v>74</v>
      </c>
      <c r="B10" s="56">
        <v>642220.37191229523</v>
      </c>
      <c r="C10" s="56">
        <v>642220.37191229523</v>
      </c>
      <c r="D10" s="57">
        <v>642220.37191229523</v>
      </c>
      <c r="E10" s="76">
        <v>0.28000000000000003</v>
      </c>
      <c r="F10" s="77">
        <v>0.2</v>
      </c>
      <c r="G10" s="77">
        <v>1.6E-2</v>
      </c>
      <c r="H10" s="77">
        <v>7.0000000000000007E-2</v>
      </c>
      <c r="I10" s="78">
        <v>0.05</v>
      </c>
      <c r="J10" s="78">
        <v>4.0000000000000001E-3</v>
      </c>
      <c r="K10" s="78">
        <v>420</v>
      </c>
      <c r="L10" s="78">
        <v>900</v>
      </c>
      <c r="M10" s="78">
        <v>140</v>
      </c>
      <c r="N10" s="78">
        <f t="shared" si="0"/>
        <v>5.06555</v>
      </c>
      <c r="O10" s="78">
        <f t="shared" si="1"/>
        <v>19.768000000000001</v>
      </c>
      <c r="P10" s="79">
        <f t="shared" si="2"/>
        <v>5.06555</v>
      </c>
      <c r="Q10" s="67">
        <f t="shared" si="3"/>
        <v>2168.7996032935516</v>
      </c>
      <c r="R10" s="62">
        <f t="shared" si="4"/>
        <v>542.19990082338791</v>
      </c>
      <c r="S10" s="62">
        <f t="shared" si="5"/>
        <v>2821.2027359916119</v>
      </c>
      <c r="T10" s="62">
        <f t="shared" si="6"/>
        <v>705.30068399790298</v>
      </c>
      <c r="U10" s="62">
        <f t="shared" si="7"/>
        <v>371.79421770746598</v>
      </c>
      <c r="V10" s="64">
        <f t="shared" si="8"/>
        <v>92.948554426866494</v>
      </c>
    </row>
    <row r="11" spans="1:22" x14ac:dyDescent="0.25">
      <c r="A11" s="55" t="s">
        <v>75</v>
      </c>
      <c r="B11" s="56">
        <v>917457.67416042183</v>
      </c>
      <c r="C11" s="56">
        <v>917457.67416042183</v>
      </c>
      <c r="D11" s="57">
        <v>917457.67416042183</v>
      </c>
      <c r="E11" s="76">
        <v>0.28000000000000003</v>
      </c>
      <c r="F11" s="77">
        <v>0.2</v>
      </c>
      <c r="G11" s="77">
        <v>1.6E-2</v>
      </c>
      <c r="H11" s="77">
        <v>7.0000000000000007E-2</v>
      </c>
      <c r="I11" s="78">
        <v>0.05</v>
      </c>
      <c r="J11" s="78">
        <v>4.0000000000000001E-3</v>
      </c>
      <c r="K11" s="78">
        <v>420</v>
      </c>
      <c r="L11" s="78">
        <v>900</v>
      </c>
      <c r="M11" s="78">
        <v>140</v>
      </c>
      <c r="N11" s="78">
        <f t="shared" si="0"/>
        <v>5.06555</v>
      </c>
      <c r="O11" s="78">
        <f t="shared" si="1"/>
        <v>19.768000000000001</v>
      </c>
      <c r="P11" s="79">
        <f t="shared" si="2"/>
        <v>5.06555</v>
      </c>
      <c r="Q11" s="67">
        <f t="shared" si="3"/>
        <v>3098.2851475622169</v>
      </c>
      <c r="R11" s="62">
        <f t="shared" si="4"/>
        <v>774.57128689055423</v>
      </c>
      <c r="S11" s="62">
        <f t="shared" si="5"/>
        <v>4030.28962284516</v>
      </c>
      <c r="T11" s="62">
        <f t="shared" si="6"/>
        <v>1007.57240571129</v>
      </c>
      <c r="U11" s="62">
        <f t="shared" si="7"/>
        <v>531.13459672495139</v>
      </c>
      <c r="V11" s="64">
        <f t="shared" si="8"/>
        <v>132.78364918123785</v>
      </c>
    </row>
    <row r="12" spans="1:22" x14ac:dyDescent="0.25">
      <c r="A12" s="55" t="s">
        <v>76</v>
      </c>
      <c r="B12" s="56">
        <v>917457.67416042183</v>
      </c>
      <c r="C12" s="56">
        <v>917457.67416042183</v>
      </c>
      <c r="D12" s="57">
        <v>917457.67416042183</v>
      </c>
      <c r="E12" s="76">
        <v>0.28000000000000003</v>
      </c>
      <c r="F12" s="77">
        <v>0.2</v>
      </c>
      <c r="G12" s="77">
        <v>1.6E-2</v>
      </c>
      <c r="H12" s="77">
        <v>7.0000000000000007E-2</v>
      </c>
      <c r="I12" s="78">
        <v>0.05</v>
      </c>
      <c r="J12" s="78">
        <v>4.0000000000000001E-3</v>
      </c>
      <c r="K12" s="78">
        <v>420</v>
      </c>
      <c r="L12" s="78">
        <v>900</v>
      </c>
      <c r="M12" s="78">
        <v>140</v>
      </c>
      <c r="N12" s="78">
        <f t="shared" si="0"/>
        <v>5.06555</v>
      </c>
      <c r="O12" s="78">
        <f t="shared" si="1"/>
        <v>19.768000000000001</v>
      </c>
      <c r="P12" s="79">
        <f t="shared" si="2"/>
        <v>5.06555</v>
      </c>
      <c r="Q12" s="67">
        <f t="shared" si="3"/>
        <v>3098.2851475622169</v>
      </c>
      <c r="R12" s="62">
        <f t="shared" si="4"/>
        <v>774.57128689055423</v>
      </c>
      <c r="S12" s="62">
        <f t="shared" si="5"/>
        <v>4030.28962284516</v>
      </c>
      <c r="T12" s="62">
        <f t="shared" si="6"/>
        <v>1007.57240571129</v>
      </c>
      <c r="U12" s="62">
        <f t="shared" si="7"/>
        <v>531.13459672495139</v>
      </c>
      <c r="V12" s="64">
        <f t="shared" si="8"/>
        <v>132.78364918123785</v>
      </c>
    </row>
    <row r="13" spans="1:22" x14ac:dyDescent="0.25">
      <c r="A13" s="55" t="s">
        <v>77</v>
      </c>
      <c r="B13" s="56">
        <v>1146822.0927005273</v>
      </c>
      <c r="C13" s="56">
        <v>1146822.0927005273</v>
      </c>
      <c r="D13" s="57">
        <v>1146822.0927005273</v>
      </c>
      <c r="E13" s="76">
        <v>0.28000000000000003</v>
      </c>
      <c r="F13" s="77">
        <v>0.2</v>
      </c>
      <c r="G13" s="77">
        <v>1.6E-2</v>
      </c>
      <c r="H13" s="77">
        <v>7.0000000000000007E-2</v>
      </c>
      <c r="I13" s="78">
        <v>0.05</v>
      </c>
      <c r="J13" s="78">
        <v>4.0000000000000001E-3</v>
      </c>
      <c r="K13" s="78">
        <v>420</v>
      </c>
      <c r="L13" s="78">
        <v>900</v>
      </c>
      <c r="M13" s="78">
        <v>140</v>
      </c>
      <c r="N13" s="78">
        <f t="shared" si="0"/>
        <v>5.06555</v>
      </c>
      <c r="O13" s="78">
        <f t="shared" si="1"/>
        <v>19.768000000000001</v>
      </c>
      <c r="P13" s="79">
        <f t="shared" si="2"/>
        <v>5.06555</v>
      </c>
      <c r="Q13" s="67">
        <f t="shared" si="3"/>
        <v>3872.8564344527713</v>
      </c>
      <c r="R13" s="62">
        <f t="shared" si="4"/>
        <v>968.21410861319282</v>
      </c>
      <c r="S13" s="62">
        <f t="shared" si="5"/>
        <v>5037.8620285564502</v>
      </c>
      <c r="T13" s="62">
        <f t="shared" si="6"/>
        <v>1259.4655071391126</v>
      </c>
      <c r="U13" s="62">
        <f t="shared" si="7"/>
        <v>663.91824590618933</v>
      </c>
      <c r="V13" s="64">
        <f t="shared" si="8"/>
        <v>165.97956147654733</v>
      </c>
    </row>
    <row r="14" spans="1:22" x14ac:dyDescent="0.25">
      <c r="A14" s="55" t="s">
        <v>78</v>
      </c>
      <c r="B14" s="56">
        <v>688093.25562031637</v>
      </c>
      <c r="C14" s="56">
        <v>688093.25562031637</v>
      </c>
      <c r="D14" s="57">
        <v>688093.25562031637</v>
      </c>
      <c r="E14" s="76">
        <v>0.28000000000000003</v>
      </c>
      <c r="F14" s="77">
        <v>0.2</v>
      </c>
      <c r="G14" s="77">
        <v>1.6E-2</v>
      </c>
      <c r="H14" s="77">
        <v>7.0000000000000007E-2</v>
      </c>
      <c r="I14" s="78">
        <v>0.05</v>
      </c>
      <c r="J14" s="78">
        <v>4.0000000000000001E-3</v>
      </c>
      <c r="K14" s="78">
        <v>420</v>
      </c>
      <c r="L14" s="78">
        <v>900</v>
      </c>
      <c r="M14" s="78">
        <v>140</v>
      </c>
      <c r="N14" s="78">
        <f t="shared" si="0"/>
        <v>5.06555</v>
      </c>
      <c r="O14" s="78">
        <f t="shared" si="1"/>
        <v>19.768000000000001</v>
      </c>
      <c r="P14" s="79">
        <f t="shared" si="2"/>
        <v>5.06555</v>
      </c>
      <c r="Q14" s="67">
        <f t="shared" si="3"/>
        <v>2323.7138606716626</v>
      </c>
      <c r="R14" s="62">
        <f t="shared" si="4"/>
        <v>580.92846516791565</v>
      </c>
      <c r="S14" s="62">
        <f t="shared" si="5"/>
        <v>3022.7172171338698</v>
      </c>
      <c r="T14" s="62">
        <f t="shared" si="6"/>
        <v>755.67930428346745</v>
      </c>
      <c r="U14" s="62">
        <f t="shared" si="7"/>
        <v>398.35094754371357</v>
      </c>
      <c r="V14" s="64">
        <f t="shared" si="8"/>
        <v>99.587736885928393</v>
      </c>
    </row>
    <row r="15" spans="1:22" x14ac:dyDescent="0.25">
      <c r="A15" s="55" t="s">
        <v>79</v>
      </c>
      <c r="B15" s="56">
        <v>435792.39522620034</v>
      </c>
      <c r="C15" s="56">
        <v>530502.69775187341</v>
      </c>
      <c r="D15" s="57">
        <v>530502.69775187341</v>
      </c>
      <c r="E15" s="76">
        <v>0.28000000000000003</v>
      </c>
      <c r="F15" s="77">
        <v>0.2</v>
      </c>
      <c r="G15" s="77">
        <v>1.6E-2</v>
      </c>
      <c r="H15" s="77">
        <v>7.0000000000000007E-2</v>
      </c>
      <c r="I15" s="78">
        <v>0.05</v>
      </c>
      <c r="J15" s="78">
        <v>4.0000000000000001E-3</v>
      </c>
      <c r="K15" s="78">
        <v>420</v>
      </c>
      <c r="L15" s="78">
        <v>900</v>
      </c>
      <c r="M15" s="78">
        <v>140</v>
      </c>
      <c r="N15" s="78">
        <f t="shared" si="0"/>
        <v>5.06555</v>
      </c>
      <c r="O15" s="78">
        <f t="shared" si="1"/>
        <v>19.768000000000001</v>
      </c>
      <c r="P15" s="79">
        <f t="shared" si="2"/>
        <v>5.06555</v>
      </c>
      <c r="Q15" s="67">
        <f t="shared" si="3"/>
        <v>1471.685445092053</v>
      </c>
      <c r="R15" s="62">
        <f t="shared" si="4"/>
        <v>367.92136127301325</v>
      </c>
      <c r="S15" s="62">
        <f t="shared" si="5"/>
        <v>2330.4394064797857</v>
      </c>
      <c r="T15" s="62">
        <f t="shared" si="6"/>
        <v>582.60985161994643</v>
      </c>
      <c r="U15" s="62">
        <f t="shared" si="7"/>
        <v>307.11862178251454</v>
      </c>
      <c r="V15" s="64">
        <f t="shared" si="8"/>
        <v>76.779655445628634</v>
      </c>
    </row>
    <row r="16" spans="1:22" x14ac:dyDescent="0.25">
      <c r="A16" s="55" t="s">
        <v>80</v>
      </c>
      <c r="B16" s="56">
        <v>1089480.988065501</v>
      </c>
      <c r="C16" s="56">
        <v>1089480.988065501</v>
      </c>
      <c r="D16" s="57">
        <v>1089480.988065501</v>
      </c>
      <c r="E16" s="76">
        <v>0.28000000000000003</v>
      </c>
      <c r="F16" s="77">
        <v>0.2</v>
      </c>
      <c r="G16" s="77">
        <v>1.6E-2</v>
      </c>
      <c r="H16" s="77">
        <v>7.0000000000000007E-2</v>
      </c>
      <c r="I16" s="78">
        <v>0.05</v>
      </c>
      <c r="J16" s="78">
        <v>4.0000000000000001E-3</v>
      </c>
      <c r="K16" s="78">
        <v>420</v>
      </c>
      <c r="L16" s="78">
        <v>900</v>
      </c>
      <c r="M16" s="78">
        <v>140</v>
      </c>
      <c r="N16" s="78">
        <f t="shared" si="0"/>
        <v>5.06555</v>
      </c>
      <c r="O16" s="78">
        <f t="shared" si="1"/>
        <v>19.768000000000001</v>
      </c>
      <c r="P16" s="79">
        <f t="shared" si="2"/>
        <v>5.06555</v>
      </c>
      <c r="Q16" s="67">
        <f t="shared" si="3"/>
        <v>3679.2136127301328</v>
      </c>
      <c r="R16" s="62">
        <f t="shared" si="4"/>
        <v>919.8034031825332</v>
      </c>
      <c r="S16" s="62">
        <f t="shared" si="5"/>
        <v>4785.9689271286279</v>
      </c>
      <c r="T16" s="62">
        <f t="shared" si="6"/>
        <v>1196.492231782157</v>
      </c>
      <c r="U16" s="62">
        <f t="shared" si="7"/>
        <v>630.72233361087979</v>
      </c>
      <c r="V16" s="64">
        <f t="shared" si="8"/>
        <v>157.68058340271995</v>
      </c>
    </row>
    <row r="17" spans="1:22" ht="15.75" thickBot="1" x14ac:dyDescent="0.3">
      <c r="A17" s="58" t="s">
        <v>81</v>
      </c>
      <c r="B17" s="59">
        <v>1146822.0927005273</v>
      </c>
      <c r="C17" s="59">
        <v>1146822.0927005273</v>
      </c>
      <c r="D17" s="60">
        <v>1146822.0927005273</v>
      </c>
      <c r="E17" s="80">
        <v>0.28000000000000003</v>
      </c>
      <c r="F17" s="81">
        <v>0.2</v>
      </c>
      <c r="G17" s="81">
        <v>1.6E-2</v>
      </c>
      <c r="H17" s="81">
        <v>7.0000000000000007E-2</v>
      </c>
      <c r="I17" s="82">
        <v>0.05</v>
      </c>
      <c r="J17" s="82">
        <v>4.0000000000000001E-3</v>
      </c>
      <c r="K17" s="82">
        <v>420</v>
      </c>
      <c r="L17" s="82">
        <v>900</v>
      </c>
      <c r="M17" s="82">
        <v>140</v>
      </c>
      <c r="N17" s="82">
        <f t="shared" si="0"/>
        <v>5.06555</v>
      </c>
      <c r="O17" s="82">
        <f t="shared" si="1"/>
        <v>19.768000000000001</v>
      </c>
      <c r="P17" s="83">
        <f t="shared" si="2"/>
        <v>5.06555</v>
      </c>
      <c r="Q17" s="68">
        <f t="shared" si="3"/>
        <v>3872.8564344527713</v>
      </c>
      <c r="R17" s="65">
        <f t="shared" si="4"/>
        <v>968.21410861319282</v>
      </c>
      <c r="S17" s="65">
        <f t="shared" si="5"/>
        <v>5037.8620285564502</v>
      </c>
      <c r="T17" s="65">
        <f t="shared" si="6"/>
        <v>1259.4655071391126</v>
      </c>
      <c r="U17" s="65">
        <f t="shared" si="7"/>
        <v>663.91824590618933</v>
      </c>
      <c r="V17" s="66">
        <f t="shared" si="8"/>
        <v>165.97956147654733</v>
      </c>
    </row>
  </sheetData>
  <sheetProtection algorithmName="SHA-512" hashValue="AgS4eFur/oK6VtHjvltIEL1RP38G6IrbN2klnbJ2EYMUhYm/WLPJr+gvIijZ8GRQeI3pNHSO2z9QZZlsEC7bzA==" saltValue="9Zn3TyKIcuGvh4VmpxE0NQ==" spinCount="100000" sheet="1" objects="1" scenarios="1"/>
  <mergeCells count="1">
    <mergeCell ref="A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Contributions Calculator</vt:lpstr>
      <vt:lpstr>LandValue</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Smith</dc:creator>
  <cp:lastModifiedBy>Victoria Thistlewood - GT GC</cp:lastModifiedBy>
  <dcterms:created xsi:type="dcterms:W3CDTF">2022-12-01T07:25:07Z</dcterms:created>
  <dcterms:modified xsi:type="dcterms:W3CDTF">2022-12-01T12:35:29Z</dcterms:modified>
</cp:coreProperties>
</file>